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WestMain1\Documents\Patriot\Commercial\Website\Patriot - March 2016\"/>
    </mc:Choice>
  </mc:AlternateContent>
  <bookViews>
    <workbookView xWindow="0" yWindow="0" windowWidth="20475" windowHeight="8250"/>
  </bookViews>
  <sheets>
    <sheet name="NECA Sheet" sheetId="5" r:id="rId1"/>
    <sheet name="Labor Chart" sheetId="6" r:id="rId2"/>
  </sheets>
  <definedNames>
    <definedName name="_xlnm.Print_Area" localSheetId="1">'Labor Chart'!$A$1:$G$40</definedName>
    <definedName name="_xlnm.Print_Area" localSheetId="0">'NECA Sheet'!$A$8:$N$51</definedName>
  </definedNames>
  <calcPr calcId="171027"/>
</workbook>
</file>

<file path=xl/calcChain.xml><?xml version="1.0" encoding="utf-8"?>
<calcChain xmlns="http://schemas.openxmlformats.org/spreadsheetml/2006/main">
  <c r="D39" i="5" l="1"/>
  <c r="D35" i="5"/>
  <c r="E47" i="6"/>
  <c r="F47" i="6"/>
  <c r="G47" i="6"/>
  <c r="D32" i="5" s="1"/>
  <c r="E48" i="6"/>
  <c r="F48" i="6"/>
  <c r="G48" i="6"/>
  <c r="D33" i="5" s="1"/>
  <c r="E49" i="6"/>
  <c r="F49" i="6"/>
  <c r="G49" i="6"/>
  <c r="D34" i="5" s="1"/>
  <c r="E50" i="6"/>
  <c r="F50" i="6"/>
  <c r="G50" i="6"/>
  <c r="E51" i="6"/>
  <c r="F51" i="6"/>
  <c r="G51" i="6"/>
  <c r="D36" i="5" s="1"/>
  <c r="E52" i="6"/>
  <c r="F52" i="6"/>
  <c r="G52" i="6"/>
  <c r="D37" i="5" s="1"/>
  <c r="E53" i="6"/>
  <c r="F53" i="6"/>
  <c r="G53" i="6"/>
  <c r="D38" i="5" s="1"/>
  <c r="E54" i="6"/>
  <c r="F54" i="6"/>
  <c r="G54" i="6"/>
  <c r="E55" i="6"/>
  <c r="F55" i="6"/>
  <c r="G55" i="6"/>
  <c r="D40" i="5" s="1"/>
  <c r="D55" i="6"/>
  <c r="D54" i="6"/>
  <c r="D53" i="6"/>
  <c r="D52" i="6"/>
  <c r="D51" i="6"/>
  <c r="D50" i="6"/>
  <c r="D49" i="6"/>
  <c r="D48" i="6"/>
  <c r="D47" i="6"/>
  <c r="K40" i="5" l="1"/>
  <c r="L40" i="5" s="1"/>
  <c r="G40" i="5"/>
  <c r="M40" i="5" s="1"/>
  <c r="C40" i="5"/>
  <c r="E40" i="5" s="1"/>
  <c r="K39" i="5"/>
  <c r="G39" i="5"/>
  <c r="M39" i="5" s="1"/>
  <c r="C39" i="5"/>
  <c r="E39" i="5" s="1"/>
  <c r="K38" i="5"/>
  <c r="G38" i="5"/>
  <c r="M38" i="5" s="1"/>
  <c r="C38" i="5"/>
  <c r="K37" i="5"/>
  <c r="G37" i="5"/>
  <c r="M37" i="5" s="1"/>
  <c r="C37" i="5"/>
  <c r="E37" i="5" s="1"/>
  <c r="K36" i="5"/>
  <c r="G36" i="5"/>
  <c r="M36" i="5" s="1"/>
  <c r="C36" i="5"/>
  <c r="E36" i="5" s="1"/>
  <c r="K35" i="5"/>
  <c r="G35" i="5"/>
  <c r="M35" i="5" s="1"/>
  <c r="E35" i="5"/>
  <c r="C35" i="5"/>
  <c r="K34" i="5"/>
  <c r="G34" i="5"/>
  <c r="M34" i="5" s="1"/>
  <c r="C34" i="5"/>
  <c r="K33" i="5"/>
  <c r="G33" i="5"/>
  <c r="M33" i="5" s="1"/>
  <c r="C33" i="5"/>
  <c r="E33" i="5" s="1"/>
  <c r="K32" i="5"/>
  <c r="L32" i="5" s="1"/>
  <c r="G32" i="5"/>
  <c r="M32" i="5" s="1"/>
  <c r="C32" i="5"/>
  <c r="E32" i="5" s="1"/>
  <c r="M31" i="5"/>
  <c r="N31" i="5" s="1"/>
  <c r="G31" i="5"/>
  <c r="C31" i="5"/>
  <c r="G30" i="5"/>
  <c r="M30" i="5" s="1"/>
  <c r="N30" i="5" s="1"/>
  <c r="C30" i="5"/>
  <c r="G29" i="5"/>
  <c r="M29" i="5" s="1"/>
  <c r="N29" i="5" s="1"/>
  <c r="C29" i="5"/>
  <c r="L33" i="5" l="1"/>
  <c r="N33" i="5" s="1"/>
  <c r="L36" i="5"/>
  <c r="N36" i="5" s="1"/>
  <c r="L37" i="5"/>
  <c r="N37" i="5" s="1"/>
  <c r="N40" i="5"/>
  <c r="M41" i="5"/>
  <c r="L35" i="5"/>
  <c r="N35" i="5" s="1"/>
  <c r="L34" i="5"/>
  <c r="N34" i="5" s="1"/>
  <c r="L39" i="5"/>
  <c r="N39" i="5" s="1"/>
  <c r="L38" i="5"/>
  <c r="N38" i="5" s="1"/>
  <c r="N32" i="5"/>
  <c r="E34" i="5"/>
  <c r="E38" i="5"/>
  <c r="K41" i="5"/>
  <c r="L41" i="5" l="1"/>
  <c r="N41" i="5"/>
</calcChain>
</file>

<file path=xl/sharedStrings.xml><?xml version="1.0" encoding="utf-8"?>
<sst xmlns="http://schemas.openxmlformats.org/spreadsheetml/2006/main" count="138" uniqueCount="66">
  <si>
    <t>Average Wage</t>
  </si>
  <si>
    <t>Hours Saved</t>
  </si>
  <si>
    <t>Hours Saved per 100 Feet</t>
  </si>
  <si>
    <t>Aluminum Conduit Savings Calculator</t>
  </si>
  <si>
    <t>Hourly Wage</t>
  </si>
  <si>
    <t>3/4"</t>
  </si>
  <si>
    <t>4"</t>
  </si>
  <si>
    <t>1 1/4"</t>
  </si>
  <si>
    <t>1"</t>
  </si>
  <si>
    <t>6"</t>
  </si>
  <si>
    <t>Material</t>
  </si>
  <si>
    <t>1/2"</t>
  </si>
  <si>
    <t>-</t>
  </si>
  <si>
    <t>5"</t>
  </si>
  <si>
    <t>Trade Size</t>
  </si>
  <si>
    <t>3"</t>
  </si>
  <si>
    <t>3 1/2"</t>
  </si>
  <si>
    <t>2 1/2"</t>
  </si>
  <si>
    <t>Installation Labor Cost Savings are based on Calculations from the Aluminum Electrical Conductor Handbook, Chapter 17</t>
  </si>
  <si>
    <t>Savings On Your Job</t>
  </si>
  <si>
    <t>Feet</t>
  </si>
  <si>
    <t>1 1/2"</t>
  </si>
  <si>
    <t>Savings per 100 Feet</t>
  </si>
  <si>
    <t>Material $'s Saved</t>
  </si>
  <si>
    <t>Installation Labor</t>
  </si>
  <si>
    <t>$'s Per 100 Feet</t>
  </si>
  <si>
    <t>Labor $'s Saved</t>
  </si>
  <si>
    <t>Total Savings</t>
  </si>
  <si>
    <t>2"</t>
  </si>
  <si>
    <t>Service Line and Feeders - Man Hours per 100 Feet</t>
  </si>
  <si>
    <t>Metal</t>
  </si>
  <si>
    <t>Laid in Trench</t>
  </si>
  <si>
    <t>Ceiling Height</t>
  </si>
  <si>
    <t>12'</t>
  </si>
  <si>
    <t>16'</t>
  </si>
  <si>
    <t>20'</t>
  </si>
  <si>
    <t>Aluminum</t>
  </si>
  <si>
    <t>Steel</t>
  </si>
  <si>
    <t>Pounds per Piece</t>
  </si>
  <si>
    <t>Comparative Installation Labor 
for Aluminum and Steel Conduit</t>
  </si>
  <si>
    <t xml:space="preserve"> - Laid in Trench</t>
  </si>
  <si>
    <t>- Overhead - 12 Feet</t>
  </si>
  <si>
    <t>- Overhead - 16 Feet</t>
  </si>
  <si>
    <t>- Overhead - 20 Feet</t>
  </si>
  <si>
    <t>Select Your Installation Type</t>
  </si>
  <si>
    <t>For Calculations</t>
  </si>
  <si>
    <t>x</t>
  </si>
  <si>
    <t>Instructions:</t>
  </si>
  <si>
    <t>1 - Enter your Hourly Wage below</t>
  </si>
  <si>
    <t>2 - Enter an "x" next to your Installation Type…remember to delete the other "x"s</t>
  </si>
  <si>
    <t>3 - Enter the Feet per Trade Size below</t>
  </si>
  <si>
    <t>4 - Save a Fortune by using Patriot's Rigid Aluminum Conduit</t>
  </si>
  <si>
    <t>Rigid Aluminum Conduit Savings Calculator</t>
  </si>
  <si>
    <t>Patriot Aluminum Products, LLC</t>
  </si>
  <si>
    <t>205 Ferncliff Drive</t>
  </si>
  <si>
    <t>Louisa, VA  23093</t>
  </si>
  <si>
    <t>Phone:  (434) 510-1776</t>
  </si>
  <si>
    <t>Fax:  (434) 589-5006</t>
  </si>
  <si>
    <t>www.patriotaluminum.com</t>
  </si>
  <si>
    <t>A Certified Small Business</t>
  </si>
  <si>
    <t>Buy American Act Compliant</t>
  </si>
  <si>
    <t>ARRA Compliant</t>
  </si>
  <si>
    <t>The only American Owned &amp; Operated Family Business</t>
  </si>
  <si>
    <t xml:space="preserve">    producing the full line of Rigid Aluminum Conduit, </t>
  </si>
  <si>
    <t xml:space="preserve">    Nipples, Elbows, and Couplings.</t>
  </si>
  <si>
    <t xml:space="preserve">© Copyright 2014 Patriot Aluminum Products, LLC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</si>
</sst>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(* #,##0.0_);_(* \(#,##0.0\);_(* &quot;-&quot;_);_(@_)"/>
  </numFmts>
  <fonts count="20" x14ac:knownFonts="1">
    <font>
      <sz val="11"/>
      <color rgb="FF000000"/>
      <name val="Calibri"/>
    </font>
    <font>
      <sz val="11"/>
      <color rgb="FF000000"/>
      <name val="Calibri"/>
    </font>
    <font>
      <b/>
      <sz val="18"/>
      <color rgb="FF1F497D"/>
      <name val="Calibri"/>
    </font>
    <font>
      <b/>
      <sz val="12"/>
      <color rgb="FFFFFFFF"/>
      <name val="Calibri"/>
    </font>
    <font>
      <b/>
      <sz val="14"/>
      <color rgb="FF1F497D"/>
      <name val="Calibri"/>
    </font>
    <font>
      <b/>
      <sz val="16"/>
      <color rgb="FF1F497D"/>
      <name val="Calibri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3"/>
      <name val="Calibri"/>
      <family val="2"/>
    </font>
    <font>
      <b/>
      <sz val="16"/>
      <color theme="6" tint="-0.249977111117893"/>
      <name val="Calibri"/>
      <family val="2"/>
    </font>
    <font>
      <b/>
      <sz val="14"/>
      <color rgb="FF1F497D"/>
      <name val="Calibri"/>
      <family val="2"/>
    </font>
    <font>
      <b/>
      <sz val="14"/>
      <color rgb="FF77933C"/>
      <name val="Calibri"/>
      <family val="2"/>
    </font>
    <font>
      <b/>
      <sz val="8"/>
      <color rgb="FF1F497D"/>
      <name val="Calibri"/>
      <family val="2"/>
    </font>
    <font>
      <sz val="8"/>
      <color rgb="FF000000"/>
      <name val="Calibri"/>
      <family val="2"/>
    </font>
    <font>
      <b/>
      <sz val="8"/>
      <color rgb="FF77933C"/>
      <name val="Calibri"/>
      <family val="2"/>
    </font>
    <font>
      <b/>
      <u/>
      <sz val="14"/>
      <color rgb="FF77933C"/>
      <name val="Calibri"/>
      <family val="2"/>
    </font>
    <font>
      <u/>
      <sz val="11"/>
      <color theme="10"/>
      <name val="Calibri"/>
    </font>
    <font>
      <sz val="16"/>
      <color rgb="FF000000"/>
      <name val="Calibri"/>
      <family val="2"/>
    </font>
    <font>
      <b/>
      <sz val="16"/>
      <color rgb="FF77933C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17" fillId="0" borderId="0" applyNumberFormat="0" applyFill="0" applyBorder="0" applyAlignment="0" applyProtection="0"/>
  </cellStyleXfs>
  <cellXfs count="61">
    <xf numFmtId="0" fontId="0" fillId="0" borderId="0" xfId="0"/>
    <xf numFmtId="44" fontId="0" fillId="0" borderId="1" xfId="1" applyFont="1" applyBorder="1"/>
    <xf numFmtId="44" fontId="0" fillId="3" borderId="1" xfId="1" applyFont="1" applyFill="1" applyBorder="1"/>
    <xf numFmtId="44" fontId="0" fillId="0" borderId="1" xfId="1" applyFont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4" borderId="0" xfId="0" applyFill="1"/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41" fontId="0" fillId="0" borderId="1" xfId="0" applyNumberFormat="1" applyBorder="1" applyAlignment="1">
      <alignment horizontal="center"/>
    </xf>
    <xf numFmtId="41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8" fontId="12" fillId="0" borderId="0" xfId="0" applyNumberFormat="1" applyFont="1"/>
    <xf numFmtId="0" fontId="12" fillId="0" borderId="0" xfId="0" quotePrefix="1" applyFont="1" applyAlignment="1">
      <alignment horizontal="right"/>
    </xf>
    <xf numFmtId="0" fontId="6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8" fontId="15" fillId="0" borderId="0" xfId="0" applyNumberFormat="1" applyFont="1"/>
    <xf numFmtId="0" fontId="16" fillId="0" borderId="0" xfId="0" applyFont="1" applyAlignment="1">
      <alignment horizontal="right"/>
    </xf>
    <xf numFmtId="8" fontId="1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7" fillId="0" borderId="0" xfId="2" applyAlignment="1">
      <alignment horizontal="right"/>
    </xf>
    <xf numFmtId="0" fontId="18" fillId="4" borderId="0" xfId="0" applyFont="1" applyFill="1" applyBorder="1"/>
    <xf numFmtId="0" fontId="18" fillId="0" borderId="0" xfId="0" applyFont="1" applyFill="1"/>
    <xf numFmtId="164" fontId="19" fillId="0" borderId="1" xfId="0" applyNumberFormat="1" applyFont="1" applyBorder="1" applyAlignment="1">
      <alignment horizontal="center"/>
    </xf>
    <xf numFmtId="44" fontId="19" fillId="0" borderId="1" xfId="1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18" fillId="4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67326</xdr:colOff>
      <xdr:row>7</xdr:row>
      <xdr:rowOff>60068</xdr:rowOff>
    </xdr:from>
    <xdr:to>
      <xdr:col>11</xdr:col>
      <xdr:colOff>115845</xdr:colOff>
      <xdr:row>11</xdr:row>
      <xdr:rowOff>82210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326" y="1411588"/>
          <a:ext cx="2043620" cy="794440"/>
        </a:xfrm>
        <a:prstGeom prst="rect">
          <a:avLst/>
        </a:prstGeom>
        <a:noFill/>
      </xdr:spPr>
      <xdr:txBody>
        <a:bodyPr wrap="square" lIns="91433" tIns="45716" rIns="91433" bIns="45716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800">
              <a:solidFill>
                <a:schemeClr val="tx2">
                  <a:lumMod val="50000"/>
                </a:schemeClr>
              </a:solidFill>
              <a:latin typeface="Baskerville Old Face" pitchFamily="18" charset="0"/>
            </a:rPr>
            <a:t>Patriot</a:t>
          </a:r>
        </a:p>
      </xdr:txBody>
    </xdr:sp>
    <xdr:clientData/>
  </xdr:twoCellAnchor>
  <xdr:twoCellAnchor>
    <xdr:from>
      <xdr:col>0</xdr:col>
      <xdr:colOff>0</xdr:colOff>
      <xdr:row>10</xdr:row>
      <xdr:rowOff>129059</xdr:rowOff>
    </xdr:from>
    <xdr:to>
      <xdr:col>11</xdr:col>
      <xdr:colOff>141587</xdr:colOff>
      <xdr:row>12</xdr:row>
      <xdr:rowOff>10732</xdr:rowOff>
    </xdr:to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059802"/>
          <a:ext cx="2136688" cy="267822"/>
        </a:xfrm>
        <a:prstGeom prst="rect">
          <a:avLst/>
        </a:prstGeom>
        <a:noFill/>
      </xdr:spPr>
      <xdr:txBody>
        <a:bodyPr wrap="square" lIns="91433" tIns="45716" rIns="91433" bIns="45716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>
              <a:solidFill>
                <a:schemeClr val="tx2">
                  <a:lumMod val="50000"/>
                </a:schemeClr>
              </a:solidFill>
              <a:latin typeface="Baskerville Old Face" pitchFamily="18" charset="0"/>
            </a:rPr>
            <a:t>ALUMINUM PRODUCTS</a:t>
          </a:r>
        </a:p>
      </xdr:txBody>
    </xdr:sp>
    <xdr:clientData/>
  </xdr:twoCellAnchor>
  <xdr:twoCellAnchor>
    <xdr:from>
      <xdr:col>8</xdr:col>
      <xdr:colOff>736759</xdr:colOff>
      <xdr:row>12</xdr:row>
      <xdr:rowOff>36042</xdr:rowOff>
    </xdr:from>
    <xdr:to>
      <xdr:col>11</xdr:col>
      <xdr:colOff>296047</xdr:colOff>
      <xdr:row>13</xdr:row>
      <xdr:rowOff>112264</xdr:rowOff>
    </xdr:to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36759" y="2352934"/>
          <a:ext cx="1554389" cy="269296"/>
        </a:xfrm>
        <a:prstGeom prst="rect">
          <a:avLst/>
        </a:prstGeom>
        <a:noFill/>
      </xdr:spPr>
      <xdr:txBody>
        <a:bodyPr wrap="square" lIns="91433" tIns="45716" rIns="91433" bIns="45716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itchFamily="18" charset="0"/>
              <a:cs typeface="Times New Roman" pitchFamily="18" charset="0"/>
            </a:rPr>
            <a:t>Made in America </a:t>
          </a:r>
          <a:r>
            <a:rPr lang="en-US" sz="1200" baseline="30000">
              <a:latin typeface="Times New Roman" pitchFamily="18" charset="0"/>
              <a:cs typeface="Times New Roman" pitchFamily="18" charset="0"/>
            </a:rPr>
            <a:t>Plus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67326</xdr:colOff>
      <xdr:row>0</xdr:row>
      <xdr:rowOff>0</xdr:rowOff>
    </xdr:from>
    <xdr:to>
      <xdr:col>2</xdr:col>
      <xdr:colOff>293067</xdr:colOff>
      <xdr:row>4</xdr:row>
      <xdr:rowOff>94389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326" y="0"/>
          <a:ext cx="1806891" cy="830989"/>
        </a:xfrm>
        <a:prstGeom prst="rect">
          <a:avLst/>
        </a:prstGeom>
        <a:noFill/>
      </xdr:spPr>
      <xdr:txBody>
        <a:bodyPr wrap="square" lIns="91433" tIns="45716" rIns="91433" bIns="45716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800">
              <a:solidFill>
                <a:schemeClr val="tx2">
                  <a:lumMod val="50000"/>
                </a:schemeClr>
              </a:solidFill>
              <a:latin typeface="Baskerville Old Face" pitchFamily="18" charset="0"/>
            </a:rPr>
            <a:t>Patriot</a:t>
          </a:r>
        </a:p>
      </xdr:txBody>
    </xdr:sp>
    <xdr:clientData/>
  </xdr:twoCellAnchor>
  <xdr:twoCellAnchor>
    <xdr:from>
      <xdr:col>0</xdr:col>
      <xdr:colOff>0</xdr:colOff>
      <xdr:row>3</xdr:row>
      <xdr:rowOff>57149</xdr:rowOff>
    </xdr:from>
    <xdr:to>
      <xdr:col>2</xdr:col>
      <xdr:colOff>360393</xdr:colOff>
      <xdr:row>4</xdr:row>
      <xdr:rowOff>149989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609599"/>
          <a:ext cx="1941543" cy="276990"/>
        </a:xfrm>
        <a:prstGeom prst="rect">
          <a:avLst/>
        </a:prstGeom>
        <a:noFill/>
      </xdr:spPr>
      <xdr:txBody>
        <a:bodyPr wrap="square" lIns="91433" tIns="45716" rIns="91433" bIns="45716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>
              <a:solidFill>
                <a:schemeClr val="tx2">
                  <a:lumMod val="50000"/>
                </a:schemeClr>
              </a:solidFill>
              <a:latin typeface="Baskerville Old Face" pitchFamily="18" charset="0"/>
            </a:rPr>
            <a:t>ALUMINUM PRODUCTS</a:t>
          </a:r>
        </a:p>
      </xdr:txBody>
    </xdr:sp>
    <xdr:clientData/>
  </xdr:twoCellAnchor>
  <xdr:twoCellAnchor>
    <xdr:from>
      <xdr:col>1</xdr:col>
      <xdr:colOff>31910</xdr:colOff>
      <xdr:row>4</xdr:row>
      <xdr:rowOff>140387</xdr:rowOff>
    </xdr:from>
    <xdr:to>
      <xdr:col>2</xdr:col>
      <xdr:colOff>628628</xdr:colOff>
      <xdr:row>7</xdr:row>
      <xdr:rowOff>49079</xdr:rowOff>
    </xdr:to>
    <xdr:sp macro="" textlink="">
      <xdr:nvSpPr>
        <xdr:cNvPr id="4" name="Text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36760" y="876987"/>
          <a:ext cx="1473018" cy="276992"/>
        </a:xfrm>
        <a:prstGeom prst="rect">
          <a:avLst/>
        </a:prstGeom>
        <a:noFill/>
      </xdr:spPr>
      <xdr:txBody>
        <a:bodyPr wrap="square" lIns="91433" tIns="45716" rIns="91433" bIns="45716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itchFamily="18" charset="0"/>
              <a:cs typeface="Times New Roman" pitchFamily="18" charset="0"/>
            </a:rPr>
            <a:t>Made in America </a:t>
          </a:r>
          <a:r>
            <a:rPr lang="en-US" sz="1200" baseline="30000">
              <a:latin typeface="Times New Roman" pitchFamily="18" charset="0"/>
              <a:cs typeface="Times New Roman" pitchFamily="18" charset="0"/>
            </a:rPr>
            <a:t>Plus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triotaluminum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triotaluminu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1"/>
  <sheetViews>
    <sheetView tabSelected="1" topLeftCell="I7" zoomScale="74" zoomScaleNormal="74" workbookViewId="0">
      <selection activeCell="Q25" sqref="Q25"/>
    </sheetView>
  </sheetViews>
  <sheetFormatPr defaultColWidth="9" defaultRowHeight="15" x14ac:dyDescent="0.25"/>
  <cols>
    <col min="1" max="1" width="11.7109375" hidden="1" customWidth="1"/>
    <col min="2" max="2" width="1.42578125" hidden="1" customWidth="1"/>
    <col min="3" max="3" width="11.28515625" hidden="1" customWidth="1"/>
    <col min="4" max="5" width="14" hidden="1" customWidth="1"/>
    <col min="6" max="6" width="1.42578125" hidden="1" customWidth="1"/>
    <col min="7" max="7" width="13.42578125" hidden="1" customWidth="1"/>
    <col min="8" max="8" width="1.7109375" hidden="1" customWidth="1"/>
    <col min="9" max="9" width="11.7109375" customWidth="1"/>
    <col min="10" max="11" width="9" bestFit="1" customWidth="1"/>
    <col min="12" max="13" width="16.140625" customWidth="1"/>
    <col min="14" max="14" width="26.28515625" customWidth="1"/>
  </cols>
  <sheetData>
    <row r="1" spans="9:9" x14ac:dyDescent="0.25">
      <c r="I1" t="s">
        <v>47</v>
      </c>
    </row>
    <row r="2" spans="9:9" x14ac:dyDescent="0.25">
      <c r="I2" t="s">
        <v>48</v>
      </c>
    </row>
    <row r="3" spans="9:9" x14ac:dyDescent="0.25">
      <c r="I3" t="s">
        <v>49</v>
      </c>
    </row>
    <row r="4" spans="9:9" x14ac:dyDescent="0.25">
      <c r="I4" t="s">
        <v>50</v>
      </c>
    </row>
    <row r="5" spans="9:9" x14ac:dyDescent="0.25">
      <c r="I5" t="s">
        <v>51</v>
      </c>
    </row>
    <row r="17" spans="1:14" ht="23.25" x14ac:dyDescent="0.35">
      <c r="A17" s="18" t="s">
        <v>3</v>
      </c>
      <c r="I17" s="51" t="s">
        <v>52</v>
      </c>
      <c r="J17" s="51"/>
      <c r="K17" s="51"/>
      <c r="L17" s="51"/>
      <c r="M17" s="51"/>
      <c r="N17" s="51"/>
    </row>
    <row r="18" spans="1:14" s="26" customFormat="1" ht="18.75" x14ac:dyDescent="0.3">
      <c r="I18" s="30"/>
      <c r="L18" s="31" t="s">
        <v>4</v>
      </c>
      <c r="M18" s="32">
        <v>45</v>
      </c>
    </row>
    <row r="19" spans="1:14" s="36" customFormat="1" ht="11.25" x14ac:dyDescent="0.2">
      <c r="A19" s="35"/>
      <c r="I19" s="35"/>
      <c r="M19" s="37"/>
    </row>
    <row r="20" spans="1:14" s="26" customFormat="1" ht="18.75" x14ac:dyDescent="0.3">
      <c r="A20" s="30"/>
      <c r="I20" s="30"/>
      <c r="L20" s="38" t="s">
        <v>44</v>
      </c>
      <c r="M20" s="32"/>
    </row>
    <row r="21" spans="1:14" s="26" customFormat="1" ht="18.75" x14ac:dyDescent="0.3">
      <c r="A21" s="30"/>
      <c r="I21" s="30"/>
      <c r="L21" s="31" t="s">
        <v>40</v>
      </c>
      <c r="M21" s="39"/>
    </row>
    <row r="22" spans="1:14" s="26" customFormat="1" ht="18.75" x14ac:dyDescent="0.3">
      <c r="A22" s="30"/>
      <c r="I22" s="30"/>
      <c r="L22" s="33" t="s">
        <v>41</v>
      </c>
      <c r="M22" s="39"/>
    </row>
    <row r="23" spans="1:14" s="26" customFormat="1" ht="18.75" x14ac:dyDescent="0.3">
      <c r="A23" s="30"/>
      <c r="I23" s="30"/>
      <c r="L23" s="33" t="s">
        <v>42</v>
      </c>
      <c r="M23" s="39"/>
    </row>
    <row r="24" spans="1:14" s="26" customFormat="1" ht="18.75" x14ac:dyDescent="0.3">
      <c r="A24" s="30"/>
      <c r="I24" s="30"/>
      <c r="L24" s="33" t="s">
        <v>43</v>
      </c>
      <c r="M24" s="39" t="s">
        <v>46</v>
      </c>
    </row>
    <row r="25" spans="1:14" s="26" customFormat="1" ht="18.75" x14ac:dyDescent="0.3">
      <c r="A25" s="30"/>
      <c r="I25" s="30"/>
      <c r="L25" s="31"/>
      <c r="M25" s="32"/>
    </row>
    <row r="26" spans="1:14" ht="12" customHeight="1" x14ac:dyDescent="0.35">
      <c r="A26" s="17"/>
      <c r="I26" s="5"/>
    </row>
    <row r="27" spans="1:14" ht="21" x14ac:dyDescent="0.35">
      <c r="A27" s="13"/>
      <c r="C27" s="48" t="s">
        <v>24</v>
      </c>
      <c r="D27" s="48"/>
      <c r="E27" s="48"/>
      <c r="G27" s="19" t="s">
        <v>10</v>
      </c>
      <c r="I27" s="13"/>
      <c r="J27" s="50" t="s">
        <v>19</v>
      </c>
      <c r="K27" s="50"/>
      <c r="L27" s="50"/>
      <c r="M27" s="50"/>
      <c r="N27" s="50"/>
    </row>
    <row r="28" spans="1:14" ht="31.5" x14ac:dyDescent="0.25">
      <c r="A28" s="14" t="s">
        <v>14</v>
      </c>
      <c r="C28" s="11" t="s">
        <v>0</v>
      </c>
      <c r="D28" s="11" t="s">
        <v>2</v>
      </c>
      <c r="E28" s="12" t="s">
        <v>22</v>
      </c>
      <c r="G28" s="10" t="s">
        <v>25</v>
      </c>
      <c r="I28" s="14" t="s">
        <v>14</v>
      </c>
      <c r="J28" s="11" t="s">
        <v>20</v>
      </c>
      <c r="K28" s="11" t="s">
        <v>1</v>
      </c>
      <c r="L28" s="11" t="s">
        <v>26</v>
      </c>
      <c r="M28" s="11" t="s">
        <v>23</v>
      </c>
      <c r="N28" s="11" t="s">
        <v>27</v>
      </c>
    </row>
    <row r="29" spans="1:14" x14ac:dyDescent="0.25">
      <c r="A29" s="15" t="s">
        <v>11</v>
      </c>
      <c r="C29" s="1">
        <f t="shared" ref="C29:C40" si="0">M$18</f>
        <v>45</v>
      </c>
      <c r="D29" s="6" t="s">
        <v>12</v>
      </c>
      <c r="E29" s="6"/>
      <c r="G29" s="3">
        <f>110.73-68.85</f>
        <v>41.88000000000001</v>
      </c>
      <c r="I29" s="15" t="s">
        <v>11</v>
      </c>
      <c r="J29" s="20">
        <v>0</v>
      </c>
      <c r="K29" s="22" t="s">
        <v>12</v>
      </c>
      <c r="L29" s="3">
        <v>0</v>
      </c>
      <c r="M29" s="3">
        <f t="shared" ref="M29:M40" si="1">(J29/100)*G29</f>
        <v>0</v>
      </c>
      <c r="N29" s="3">
        <f t="shared" ref="N29:N40" si="2">L29+M29</f>
        <v>0</v>
      </c>
    </row>
    <row r="30" spans="1:14" x14ac:dyDescent="0.25">
      <c r="A30" s="16" t="s">
        <v>5</v>
      </c>
      <c r="C30" s="2">
        <f t="shared" si="0"/>
        <v>45</v>
      </c>
      <c r="D30" s="8" t="s">
        <v>12</v>
      </c>
      <c r="E30" s="8"/>
      <c r="G30" s="4">
        <f>113.96-91.63</f>
        <v>22.33</v>
      </c>
      <c r="I30" s="16" t="s">
        <v>5</v>
      </c>
      <c r="J30" s="21">
        <v>0</v>
      </c>
      <c r="K30" s="23" t="s">
        <v>12</v>
      </c>
      <c r="L30" s="4">
        <v>0</v>
      </c>
      <c r="M30" s="4">
        <f t="shared" si="1"/>
        <v>0</v>
      </c>
      <c r="N30" s="4">
        <f t="shared" si="2"/>
        <v>0</v>
      </c>
    </row>
    <row r="31" spans="1:14" x14ac:dyDescent="0.25">
      <c r="A31" s="15" t="s">
        <v>8</v>
      </c>
      <c r="C31" s="1">
        <f t="shared" si="0"/>
        <v>45</v>
      </c>
      <c r="D31" s="6" t="s">
        <v>12</v>
      </c>
      <c r="E31" s="6"/>
      <c r="G31" s="3">
        <f>176.25-133.53</f>
        <v>42.72</v>
      </c>
      <c r="I31" s="15" t="s">
        <v>8</v>
      </c>
      <c r="J31" s="20">
        <v>0</v>
      </c>
      <c r="K31" s="22" t="s">
        <v>12</v>
      </c>
      <c r="L31" s="3">
        <v>0</v>
      </c>
      <c r="M31" s="3">
        <f t="shared" si="1"/>
        <v>0</v>
      </c>
      <c r="N31" s="3">
        <f t="shared" si="2"/>
        <v>0</v>
      </c>
    </row>
    <row r="32" spans="1:14" x14ac:dyDescent="0.25">
      <c r="A32" s="16" t="s">
        <v>7</v>
      </c>
      <c r="C32" s="2">
        <f t="shared" si="0"/>
        <v>45</v>
      </c>
      <c r="D32" s="9">
        <f>IF($M$21="X", +'Labor Chart'!D47, IF($M$22="X", +'Labor Chart'!E47, IF($M$23="X", +'Labor Chart'!F47, IF($M$24="X", 'Labor Chart'!G47, "ERROR"))))</f>
        <v>3</v>
      </c>
      <c r="E32" s="4">
        <f t="shared" ref="E32:E40" si="3">C32*D32</f>
        <v>135</v>
      </c>
      <c r="G32" s="4">
        <f>248.73-175.42</f>
        <v>73.31</v>
      </c>
      <c r="I32" s="16" t="s">
        <v>7</v>
      </c>
      <c r="J32" s="21">
        <v>0</v>
      </c>
      <c r="K32" s="23">
        <f t="shared" ref="K32:K40" si="4">(J32/100)*D32</f>
        <v>0</v>
      </c>
      <c r="L32" s="4">
        <f t="shared" ref="L32:L40" si="5">K32*C32</f>
        <v>0</v>
      </c>
      <c r="M32" s="4">
        <f t="shared" si="1"/>
        <v>0</v>
      </c>
      <c r="N32" s="4">
        <f t="shared" si="2"/>
        <v>0</v>
      </c>
    </row>
    <row r="33" spans="1:14" x14ac:dyDescent="0.25">
      <c r="A33" s="15" t="s">
        <v>21</v>
      </c>
      <c r="C33" s="1">
        <f t="shared" si="0"/>
        <v>45</v>
      </c>
      <c r="D33" s="7">
        <f>IF($M$21="X", +'Labor Chart'!D48, IF($M$22="X", +'Labor Chart'!E48, IF($M$23="X", +'Labor Chart'!F48, IF($M$24="X", 'Labor Chart'!G48, "ERROR"))))</f>
        <v>4.5</v>
      </c>
      <c r="E33" s="3">
        <f t="shared" si="3"/>
        <v>202.5</v>
      </c>
      <c r="G33" s="3">
        <f>295.57-217.32</f>
        <v>78.25</v>
      </c>
      <c r="I33" s="15" t="s">
        <v>21</v>
      </c>
      <c r="J33" s="20">
        <v>0</v>
      </c>
      <c r="K33" s="22">
        <f t="shared" si="4"/>
        <v>0</v>
      </c>
      <c r="L33" s="3">
        <f t="shared" si="5"/>
        <v>0</v>
      </c>
      <c r="M33" s="3">
        <f t="shared" si="1"/>
        <v>0</v>
      </c>
      <c r="N33" s="3">
        <f t="shared" si="2"/>
        <v>0</v>
      </c>
    </row>
    <row r="34" spans="1:14" x14ac:dyDescent="0.25">
      <c r="A34" s="16" t="s">
        <v>28</v>
      </c>
      <c r="C34" s="2">
        <f t="shared" si="0"/>
        <v>45</v>
      </c>
      <c r="D34" s="9">
        <f>IF($M$21="X", +'Labor Chart'!D49, IF($M$22="X", +'Labor Chart'!E49, IF($M$23="X", +'Labor Chart'!F49, IF($M$24="X", 'Labor Chart'!G49, "ERROR"))))</f>
        <v>6</v>
      </c>
      <c r="E34" s="4">
        <f t="shared" si="3"/>
        <v>270</v>
      </c>
      <c r="G34" s="4">
        <f>332.44-290.33</f>
        <v>42.110000000000014</v>
      </c>
      <c r="I34" s="16" t="s">
        <v>28</v>
      </c>
      <c r="J34" s="21">
        <v>0</v>
      </c>
      <c r="K34" s="23">
        <f t="shared" si="4"/>
        <v>0</v>
      </c>
      <c r="L34" s="4">
        <f t="shared" si="5"/>
        <v>0</v>
      </c>
      <c r="M34" s="4">
        <f t="shared" si="1"/>
        <v>0</v>
      </c>
      <c r="N34" s="4">
        <f t="shared" si="2"/>
        <v>0</v>
      </c>
    </row>
    <row r="35" spans="1:14" x14ac:dyDescent="0.25">
      <c r="A35" s="15" t="s">
        <v>17</v>
      </c>
      <c r="C35" s="1">
        <f t="shared" si="0"/>
        <v>45</v>
      </c>
      <c r="D35" s="7">
        <f>IF($M$21="X", +'Labor Chart'!D50, IF($M$22="X", +'Labor Chart'!E50, IF($M$23="X", +'Labor Chart'!F50, IF($M$24="X", 'Labor Chart'!G50, "ERROR"))))</f>
        <v>8</v>
      </c>
      <c r="E35" s="3">
        <f t="shared" si="3"/>
        <v>360</v>
      </c>
      <c r="G35" s="3">
        <f>629.1-459.38</f>
        <v>169.72000000000003</v>
      </c>
      <c r="I35" s="15" t="s">
        <v>17</v>
      </c>
      <c r="J35" s="20">
        <v>0</v>
      </c>
      <c r="K35" s="22">
        <f t="shared" si="4"/>
        <v>0</v>
      </c>
      <c r="L35" s="3">
        <f t="shared" si="5"/>
        <v>0</v>
      </c>
      <c r="M35" s="3">
        <f t="shared" si="1"/>
        <v>0</v>
      </c>
      <c r="N35" s="3">
        <f t="shared" si="2"/>
        <v>0</v>
      </c>
    </row>
    <row r="36" spans="1:14" x14ac:dyDescent="0.25">
      <c r="A36" s="16" t="s">
        <v>15</v>
      </c>
      <c r="C36" s="2">
        <f t="shared" si="0"/>
        <v>45</v>
      </c>
      <c r="D36" s="9">
        <f>IF($M$21="X", +'Labor Chart'!D51, IF($M$22="X", +'Labor Chart'!E51, IF($M$23="X", +'Labor Chart'!F51, IF($M$24="X", 'Labor Chart'!G51, "ERROR"))))</f>
        <v>9.5</v>
      </c>
      <c r="E36" s="4">
        <f t="shared" si="3"/>
        <v>427.5</v>
      </c>
      <c r="G36" s="4">
        <f>757.63-603.44</f>
        <v>154.18999999999994</v>
      </c>
      <c r="I36" s="16" t="s">
        <v>15</v>
      </c>
      <c r="J36" s="21">
        <v>0</v>
      </c>
      <c r="K36" s="23">
        <f t="shared" si="4"/>
        <v>0</v>
      </c>
      <c r="L36" s="4">
        <f t="shared" si="5"/>
        <v>0</v>
      </c>
      <c r="M36" s="4">
        <f t="shared" si="1"/>
        <v>0</v>
      </c>
      <c r="N36" s="4">
        <f t="shared" si="2"/>
        <v>0</v>
      </c>
    </row>
    <row r="37" spans="1:14" x14ac:dyDescent="0.25">
      <c r="A37" s="15" t="s">
        <v>16</v>
      </c>
      <c r="C37" s="1">
        <f t="shared" si="0"/>
        <v>45</v>
      </c>
      <c r="D37" s="7">
        <f>IF($M$21="X", +'Labor Chart'!D52, IF($M$22="X", +'Labor Chart'!E52, IF($M$23="X", +'Labor Chart'!F52, IF($M$24="X", 'Labor Chart'!G52, "ERROR"))))</f>
        <v>11</v>
      </c>
      <c r="E37" s="3">
        <f t="shared" si="3"/>
        <v>495</v>
      </c>
      <c r="G37" s="3">
        <f>987.42-724.22</f>
        <v>263.19999999999993</v>
      </c>
      <c r="I37" s="15" t="s">
        <v>16</v>
      </c>
      <c r="J37" s="20">
        <v>0</v>
      </c>
      <c r="K37" s="22">
        <f t="shared" si="4"/>
        <v>0</v>
      </c>
      <c r="L37" s="3">
        <f t="shared" si="5"/>
        <v>0</v>
      </c>
      <c r="M37" s="3">
        <f t="shared" si="1"/>
        <v>0</v>
      </c>
      <c r="N37" s="3">
        <f t="shared" si="2"/>
        <v>0</v>
      </c>
    </row>
    <row r="38" spans="1:14" x14ac:dyDescent="0.25">
      <c r="A38" s="16" t="s">
        <v>6</v>
      </c>
      <c r="C38" s="2">
        <f t="shared" si="0"/>
        <v>45</v>
      </c>
      <c r="D38" s="9">
        <f>IF($M$21="X", +'Labor Chart'!D53, IF($M$22="X", +'Labor Chart'!E53, IF($M$23="X", +'Labor Chart'!F53, IF($M$24="X", 'Labor Chart'!G53, "ERROR"))))</f>
        <v>16.5</v>
      </c>
      <c r="E38" s="4">
        <f t="shared" si="3"/>
        <v>742.5</v>
      </c>
      <c r="G38" s="4">
        <f>1010.56-857.99</f>
        <v>152.56999999999994</v>
      </c>
      <c r="I38" s="16" t="s">
        <v>6</v>
      </c>
      <c r="J38" s="21">
        <v>0</v>
      </c>
      <c r="K38" s="23">
        <f t="shared" si="4"/>
        <v>0</v>
      </c>
      <c r="L38" s="4">
        <f t="shared" si="5"/>
        <v>0</v>
      </c>
      <c r="M38" s="4">
        <f t="shared" si="1"/>
        <v>0</v>
      </c>
      <c r="N38" s="4">
        <f t="shared" si="2"/>
        <v>0</v>
      </c>
    </row>
    <row r="39" spans="1:14" x14ac:dyDescent="0.25">
      <c r="A39" s="15" t="s">
        <v>13</v>
      </c>
      <c r="C39" s="1">
        <f t="shared" si="0"/>
        <v>45</v>
      </c>
      <c r="D39" s="7">
        <f>IF($M$21="X", +'Labor Chart'!D54, IF($M$22="X", +'Labor Chart'!E54, IF($M$23="X", +'Labor Chart'!F54, IF($M$24="X", 'Labor Chart'!G54, "ERROR"))))</f>
        <v>22.5</v>
      </c>
      <c r="E39" s="3">
        <f t="shared" si="3"/>
        <v>1012.5</v>
      </c>
      <c r="G39" s="3">
        <f>2072.31-1173.31</f>
        <v>899</v>
      </c>
      <c r="I39" s="15" t="s">
        <v>13</v>
      </c>
      <c r="J39" s="20">
        <v>0</v>
      </c>
      <c r="K39" s="22">
        <f t="shared" si="4"/>
        <v>0</v>
      </c>
      <c r="L39" s="3">
        <f t="shared" si="5"/>
        <v>0</v>
      </c>
      <c r="M39" s="3">
        <f t="shared" si="1"/>
        <v>0</v>
      </c>
      <c r="N39" s="3">
        <f t="shared" si="2"/>
        <v>0</v>
      </c>
    </row>
    <row r="40" spans="1:14" x14ac:dyDescent="0.25">
      <c r="A40" s="16" t="s">
        <v>9</v>
      </c>
      <c r="C40" s="2">
        <f t="shared" si="0"/>
        <v>45</v>
      </c>
      <c r="D40" s="9">
        <f>IF($M$21="X", +'Labor Chart'!D55, IF($M$22="X", +'Labor Chart'!E55, IF($M$23="X", +'Labor Chart'!F55, IF($M$24="X", 'Labor Chart'!G55, "ERROR"))))</f>
        <v>28</v>
      </c>
      <c r="E40" s="4">
        <f t="shared" si="3"/>
        <v>1260</v>
      </c>
      <c r="G40" s="4">
        <f>3012.74-1544.48</f>
        <v>1468.2599999999998</v>
      </c>
      <c r="I40" s="16" t="s">
        <v>9</v>
      </c>
      <c r="J40" s="21">
        <v>0</v>
      </c>
      <c r="K40" s="23">
        <f t="shared" si="4"/>
        <v>0</v>
      </c>
      <c r="L40" s="4">
        <f t="shared" si="5"/>
        <v>0</v>
      </c>
      <c r="M40" s="4">
        <f t="shared" si="1"/>
        <v>0</v>
      </c>
      <c r="N40" s="4">
        <f t="shared" si="2"/>
        <v>0</v>
      </c>
    </row>
    <row r="41" spans="1:14" s="43" customFormat="1" ht="29.25" customHeight="1" x14ac:dyDescent="0.35">
      <c r="A41" s="42"/>
      <c r="C41" s="49" t="s">
        <v>18</v>
      </c>
      <c r="D41" s="49"/>
      <c r="E41" s="49"/>
      <c r="I41" s="42"/>
      <c r="K41" s="44">
        <f>SUM(K32:K40)</f>
        <v>0</v>
      </c>
      <c r="L41" s="45">
        <f>SUM(L32:L40)</f>
        <v>0</v>
      </c>
      <c r="M41" s="45">
        <f>SUM(M32:M40)</f>
        <v>0</v>
      </c>
      <c r="N41" s="45">
        <f>SUM(N32:N40)</f>
        <v>0</v>
      </c>
    </row>
    <row r="44" spans="1:14" x14ac:dyDescent="0.25">
      <c r="I44" s="46" t="s">
        <v>62</v>
      </c>
      <c r="N44" s="40" t="s">
        <v>53</v>
      </c>
    </row>
    <row r="45" spans="1:14" x14ac:dyDescent="0.25">
      <c r="I45" s="34" t="s">
        <v>63</v>
      </c>
      <c r="N45" s="40" t="s">
        <v>54</v>
      </c>
    </row>
    <row r="46" spans="1:14" x14ac:dyDescent="0.25">
      <c r="I46" s="46" t="s">
        <v>64</v>
      </c>
      <c r="N46" s="40" t="s">
        <v>55</v>
      </c>
    </row>
    <row r="47" spans="1:14" x14ac:dyDescent="0.25">
      <c r="I47" t="s">
        <v>61</v>
      </c>
      <c r="N47" s="40" t="s">
        <v>56</v>
      </c>
    </row>
    <row r="48" spans="1:14" x14ac:dyDescent="0.25">
      <c r="I48" t="s">
        <v>60</v>
      </c>
      <c r="N48" s="40" t="s">
        <v>57</v>
      </c>
    </row>
    <row r="49" spans="9:14" x14ac:dyDescent="0.25">
      <c r="I49" t="s">
        <v>59</v>
      </c>
      <c r="N49" s="41" t="s">
        <v>58</v>
      </c>
    </row>
    <row r="51" spans="9:14" x14ac:dyDescent="0.25">
      <c r="I51" s="47" t="s">
        <v>65</v>
      </c>
    </row>
  </sheetData>
  <mergeCells count="4">
    <mergeCell ref="C27:E27"/>
    <mergeCell ref="C41:E41"/>
    <mergeCell ref="J27:N27"/>
    <mergeCell ref="I17:N17"/>
  </mergeCells>
  <hyperlinks>
    <hyperlink ref="N49" r:id="rId1"/>
  </hyperlinks>
  <printOptions horizontalCentered="1"/>
  <pageMargins left="0.19986110900000001" right="0.19986110900000001" top="0.75" bottom="0.75" header="0.30000001192092901" footer="0.30000001192092901"/>
  <pageSetup paperSize="9" orientation="portrait" r:id="rId2"/>
  <headerFooter>
    <oddHeader>&amp;A</oddHeader>
    <oddFooter>&amp;L&amp;F&amp;R&amp;D,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H55"/>
  <sheetViews>
    <sheetView zoomScaleNormal="100" workbookViewId="0">
      <selection activeCell="A40" sqref="A40"/>
    </sheetView>
  </sheetViews>
  <sheetFormatPr defaultColWidth="9" defaultRowHeight="15" x14ac:dyDescent="0.25"/>
  <cols>
    <col min="1" max="1" width="10.140625" bestFit="1" customWidth="1"/>
    <col min="2" max="2" width="12.5703125" customWidth="1"/>
    <col min="3" max="7" width="11.42578125" customWidth="1"/>
  </cols>
  <sheetData>
    <row r="8" spans="1:7" ht="47.45" customHeight="1" x14ac:dyDescent="0.35">
      <c r="A8" s="56" t="s">
        <v>39</v>
      </c>
      <c r="B8" s="56"/>
      <c r="C8" s="56"/>
      <c r="D8" s="56"/>
      <c r="E8" s="56"/>
      <c r="F8" s="56"/>
      <c r="G8" s="56"/>
    </row>
    <row r="10" spans="1:7" ht="21" x14ac:dyDescent="0.35">
      <c r="A10" s="57" t="s">
        <v>29</v>
      </c>
      <c r="B10" s="57"/>
      <c r="C10" s="57"/>
      <c r="D10" s="57"/>
      <c r="E10" s="57"/>
      <c r="F10" s="57"/>
      <c r="G10" s="57"/>
    </row>
    <row r="12" spans="1:7" s="27" customFormat="1" ht="15.75" x14ac:dyDescent="0.25">
      <c r="E12" s="58" t="s">
        <v>32</v>
      </c>
      <c r="F12" s="59"/>
      <c r="G12" s="60"/>
    </row>
    <row r="13" spans="1:7" s="27" customFormat="1" ht="31.5" x14ac:dyDescent="0.25">
      <c r="A13" s="14" t="s">
        <v>14</v>
      </c>
      <c r="B13" s="14" t="s">
        <v>30</v>
      </c>
      <c r="C13" s="10" t="s">
        <v>38</v>
      </c>
      <c r="D13" s="10" t="s">
        <v>31</v>
      </c>
      <c r="E13" s="14" t="s">
        <v>33</v>
      </c>
      <c r="F13" s="14" t="s">
        <v>34</v>
      </c>
      <c r="G13" s="14" t="s">
        <v>35</v>
      </c>
    </row>
    <row r="14" spans="1:7" x14ac:dyDescent="0.25">
      <c r="A14" s="54" t="s">
        <v>7</v>
      </c>
      <c r="B14" s="25" t="s">
        <v>36</v>
      </c>
      <c r="C14" s="7">
        <v>7.16</v>
      </c>
      <c r="D14" s="7">
        <v>4.3</v>
      </c>
      <c r="E14" s="7">
        <v>4.9000000000000004</v>
      </c>
      <c r="F14" s="7">
        <v>5.9</v>
      </c>
      <c r="G14" s="7">
        <v>8.5</v>
      </c>
    </row>
    <row r="15" spans="1:7" x14ac:dyDescent="0.25">
      <c r="A15" s="55"/>
      <c r="B15" s="25" t="s">
        <v>37</v>
      </c>
      <c r="C15" s="7">
        <v>20.100000000000001</v>
      </c>
      <c r="D15" s="7">
        <v>5.8</v>
      </c>
      <c r="E15" s="7">
        <v>6.5</v>
      </c>
      <c r="F15" s="7">
        <v>7.8</v>
      </c>
      <c r="G15" s="7">
        <v>11.5</v>
      </c>
    </row>
    <row r="16" spans="1:7" x14ac:dyDescent="0.25">
      <c r="A16" s="52" t="s">
        <v>21</v>
      </c>
      <c r="B16" s="28" t="s">
        <v>36</v>
      </c>
      <c r="C16" s="29">
        <v>8.8699999999999992</v>
      </c>
      <c r="D16" s="29">
        <v>4.9000000000000004</v>
      </c>
      <c r="E16" s="29">
        <v>5.4</v>
      </c>
      <c r="F16" s="29">
        <v>6.5</v>
      </c>
      <c r="G16" s="29">
        <v>9</v>
      </c>
    </row>
    <row r="17" spans="1:7" x14ac:dyDescent="0.25">
      <c r="A17" s="53"/>
      <c r="B17" s="28" t="s">
        <v>37</v>
      </c>
      <c r="C17" s="29">
        <v>24.9</v>
      </c>
      <c r="D17" s="29">
        <v>7.2</v>
      </c>
      <c r="E17" s="29">
        <v>8</v>
      </c>
      <c r="F17" s="29">
        <v>9.6</v>
      </c>
      <c r="G17" s="29">
        <v>13.5</v>
      </c>
    </row>
    <row r="18" spans="1:7" x14ac:dyDescent="0.25">
      <c r="A18" s="54" t="s">
        <v>28</v>
      </c>
      <c r="B18" s="25" t="s">
        <v>36</v>
      </c>
      <c r="C18" s="7">
        <v>11.85</v>
      </c>
      <c r="D18" s="7">
        <v>6.2</v>
      </c>
      <c r="E18" s="7">
        <v>7</v>
      </c>
      <c r="F18" s="7">
        <v>8.5</v>
      </c>
      <c r="G18" s="7">
        <v>10.5</v>
      </c>
    </row>
    <row r="19" spans="1:7" x14ac:dyDescent="0.25">
      <c r="A19" s="55"/>
      <c r="B19" s="25" t="s">
        <v>37</v>
      </c>
      <c r="C19" s="7">
        <v>33.200000000000003</v>
      </c>
      <c r="D19" s="7">
        <v>9.9</v>
      </c>
      <c r="E19" s="7">
        <v>11</v>
      </c>
      <c r="F19" s="7">
        <v>13.2</v>
      </c>
      <c r="G19" s="7">
        <v>16.5</v>
      </c>
    </row>
    <row r="20" spans="1:7" x14ac:dyDescent="0.25">
      <c r="A20" s="52" t="s">
        <v>17</v>
      </c>
      <c r="B20" s="28" t="s">
        <v>36</v>
      </c>
      <c r="C20" s="29">
        <v>18.75</v>
      </c>
      <c r="D20" s="29">
        <v>8.8000000000000007</v>
      </c>
      <c r="E20" s="29">
        <v>9.8000000000000007</v>
      </c>
      <c r="F20" s="29">
        <v>11.5</v>
      </c>
      <c r="G20" s="29">
        <v>14</v>
      </c>
    </row>
    <row r="21" spans="1:7" x14ac:dyDescent="0.25">
      <c r="A21" s="53"/>
      <c r="B21" s="28" t="s">
        <v>37</v>
      </c>
      <c r="C21" s="29">
        <v>52.7</v>
      </c>
      <c r="D21" s="29">
        <v>14</v>
      </c>
      <c r="E21" s="29">
        <v>15.5</v>
      </c>
      <c r="F21" s="29">
        <v>18.3</v>
      </c>
      <c r="G21" s="29">
        <v>22</v>
      </c>
    </row>
    <row r="22" spans="1:7" x14ac:dyDescent="0.25">
      <c r="A22" s="54" t="s">
        <v>15</v>
      </c>
      <c r="B22" s="25" t="s">
        <v>36</v>
      </c>
      <c r="C22" s="7">
        <v>24.6</v>
      </c>
      <c r="D22" s="7">
        <v>10.5</v>
      </c>
      <c r="E22" s="7">
        <v>11.7</v>
      </c>
      <c r="F22" s="7">
        <v>14</v>
      </c>
      <c r="G22" s="7">
        <v>16.5</v>
      </c>
    </row>
    <row r="23" spans="1:7" x14ac:dyDescent="0.25">
      <c r="A23" s="55"/>
      <c r="B23" s="25" t="s">
        <v>37</v>
      </c>
      <c r="C23" s="7">
        <v>68.2</v>
      </c>
      <c r="D23" s="7">
        <v>16.5</v>
      </c>
      <c r="E23" s="7">
        <v>18.5</v>
      </c>
      <c r="F23" s="7">
        <v>22</v>
      </c>
      <c r="G23" s="7">
        <v>26</v>
      </c>
    </row>
    <row r="24" spans="1:7" x14ac:dyDescent="0.25">
      <c r="A24" s="52" t="s">
        <v>16</v>
      </c>
      <c r="B24" s="28" t="s">
        <v>36</v>
      </c>
      <c r="C24" s="29">
        <v>29.56</v>
      </c>
      <c r="D24" s="29">
        <v>11.6</v>
      </c>
      <c r="E24" s="29">
        <v>12.8</v>
      </c>
      <c r="F24" s="29">
        <v>16.5</v>
      </c>
      <c r="G24" s="29">
        <v>19</v>
      </c>
    </row>
    <row r="25" spans="1:7" x14ac:dyDescent="0.25">
      <c r="A25" s="53"/>
      <c r="B25" s="28" t="s">
        <v>37</v>
      </c>
      <c r="C25" s="29">
        <v>83.1</v>
      </c>
      <c r="D25" s="29">
        <v>20</v>
      </c>
      <c r="E25" s="29">
        <v>22</v>
      </c>
      <c r="F25" s="29">
        <v>26</v>
      </c>
      <c r="G25" s="29">
        <v>30</v>
      </c>
    </row>
    <row r="26" spans="1:7" x14ac:dyDescent="0.25">
      <c r="A26" s="54" t="s">
        <v>6</v>
      </c>
      <c r="B26" s="25" t="s">
        <v>36</v>
      </c>
      <c r="C26" s="7">
        <v>35.020000000000003</v>
      </c>
      <c r="D26" s="7">
        <v>15.6</v>
      </c>
      <c r="E26" s="7">
        <v>17.5</v>
      </c>
      <c r="F26" s="7">
        <v>21</v>
      </c>
      <c r="G26" s="7">
        <v>23.5</v>
      </c>
    </row>
    <row r="27" spans="1:7" x14ac:dyDescent="0.25">
      <c r="A27" s="55"/>
      <c r="B27" s="25" t="s">
        <v>37</v>
      </c>
      <c r="C27" s="7">
        <v>97.23</v>
      </c>
      <c r="D27" s="7">
        <v>27</v>
      </c>
      <c r="E27" s="7">
        <v>30</v>
      </c>
      <c r="F27" s="7">
        <v>36</v>
      </c>
      <c r="G27" s="7">
        <v>40</v>
      </c>
    </row>
    <row r="28" spans="1:7" x14ac:dyDescent="0.25">
      <c r="A28" s="52" t="s">
        <v>13</v>
      </c>
      <c r="B28" s="28" t="s">
        <v>36</v>
      </c>
      <c r="C28" s="29">
        <v>47.89</v>
      </c>
      <c r="D28" s="29">
        <v>21.5</v>
      </c>
      <c r="E28" s="29">
        <v>24</v>
      </c>
      <c r="F28" s="29">
        <v>29</v>
      </c>
      <c r="G28" s="29">
        <v>31.5</v>
      </c>
    </row>
    <row r="29" spans="1:7" x14ac:dyDescent="0.25">
      <c r="A29" s="53"/>
      <c r="B29" s="28" t="s">
        <v>37</v>
      </c>
      <c r="C29" s="29">
        <v>131.36000000000001</v>
      </c>
      <c r="D29" s="29">
        <v>37</v>
      </c>
      <c r="E29" s="29">
        <v>41</v>
      </c>
      <c r="F29" s="29">
        <v>49</v>
      </c>
      <c r="G29" s="29">
        <v>54</v>
      </c>
    </row>
    <row r="30" spans="1:7" x14ac:dyDescent="0.25">
      <c r="A30" s="54" t="s">
        <v>9</v>
      </c>
      <c r="B30" s="25" t="s">
        <v>36</v>
      </c>
      <c r="C30" s="7">
        <v>63.04</v>
      </c>
      <c r="D30" s="7">
        <v>28</v>
      </c>
      <c r="E30" s="7">
        <v>31</v>
      </c>
      <c r="F30" s="7">
        <v>37</v>
      </c>
      <c r="G30" s="7">
        <v>40</v>
      </c>
    </row>
    <row r="31" spans="1:7" x14ac:dyDescent="0.25">
      <c r="A31" s="55"/>
      <c r="B31" s="25" t="s">
        <v>37</v>
      </c>
      <c r="C31" s="7">
        <v>174.53</v>
      </c>
      <c r="D31" s="7">
        <v>48</v>
      </c>
      <c r="E31" s="7">
        <v>53</v>
      </c>
      <c r="F31" s="7">
        <v>63</v>
      </c>
      <c r="G31" s="7">
        <v>68</v>
      </c>
    </row>
    <row r="33" spans="1:8" x14ac:dyDescent="0.25">
      <c r="A33" s="46" t="s">
        <v>62</v>
      </c>
      <c r="G33" s="40" t="s">
        <v>53</v>
      </c>
    </row>
    <row r="34" spans="1:8" x14ac:dyDescent="0.25">
      <c r="A34" s="34" t="s">
        <v>63</v>
      </c>
      <c r="G34" s="40" t="s">
        <v>54</v>
      </c>
    </row>
    <row r="35" spans="1:8" x14ac:dyDescent="0.25">
      <c r="A35" s="46" t="s">
        <v>64</v>
      </c>
      <c r="G35" s="40" t="s">
        <v>55</v>
      </c>
    </row>
    <row r="36" spans="1:8" x14ac:dyDescent="0.25">
      <c r="A36" t="s">
        <v>61</v>
      </c>
      <c r="G36" s="40" t="s">
        <v>56</v>
      </c>
    </row>
    <row r="37" spans="1:8" x14ac:dyDescent="0.25">
      <c r="A37" t="s">
        <v>60</v>
      </c>
      <c r="G37" s="40" t="s">
        <v>57</v>
      </c>
    </row>
    <row r="38" spans="1:8" x14ac:dyDescent="0.25">
      <c r="A38" t="s">
        <v>59</v>
      </c>
      <c r="G38" s="41" t="s">
        <v>58</v>
      </c>
    </row>
    <row r="40" spans="1:8" x14ac:dyDescent="0.25">
      <c r="A40" s="47" t="s">
        <v>65</v>
      </c>
    </row>
    <row r="44" spans="1:8" x14ac:dyDescent="0.25">
      <c r="A44" s="34" t="s">
        <v>45</v>
      </c>
      <c r="D44" s="34" t="s">
        <v>1</v>
      </c>
      <c r="H44" s="34"/>
    </row>
    <row r="45" spans="1:8" x14ac:dyDescent="0.25">
      <c r="E45" t="s">
        <v>32</v>
      </c>
    </row>
    <row r="46" spans="1:8" x14ac:dyDescent="0.25">
      <c r="D46" t="s">
        <v>31</v>
      </c>
      <c r="E46" t="s">
        <v>33</v>
      </c>
      <c r="F46" t="s">
        <v>34</v>
      </c>
      <c r="G46" t="s">
        <v>35</v>
      </c>
    </row>
    <row r="47" spans="1:8" x14ac:dyDescent="0.25">
      <c r="A47" t="s">
        <v>7</v>
      </c>
      <c r="D47" s="24">
        <f>D15-D14</f>
        <v>1.5</v>
      </c>
      <c r="E47" s="24">
        <f>E15-E14</f>
        <v>1.5999999999999996</v>
      </c>
      <c r="F47" s="24">
        <f>F15-F14</f>
        <v>1.8999999999999995</v>
      </c>
      <c r="G47" s="24">
        <f>G15-G14</f>
        <v>3</v>
      </c>
    </row>
    <row r="48" spans="1:8" x14ac:dyDescent="0.25">
      <c r="A48" t="s">
        <v>21</v>
      </c>
      <c r="D48" s="24">
        <f>D17-D16</f>
        <v>2.2999999999999998</v>
      </c>
      <c r="E48" s="24">
        <f>E17-E16</f>
        <v>2.5999999999999996</v>
      </c>
      <c r="F48" s="24">
        <f>F17-F16</f>
        <v>3.0999999999999996</v>
      </c>
      <c r="G48" s="24">
        <f>G17-G16</f>
        <v>4.5</v>
      </c>
    </row>
    <row r="49" spans="1:7" x14ac:dyDescent="0.25">
      <c r="A49" t="s">
        <v>28</v>
      </c>
      <c r="D49" s="24">
        <f>D19-D18</f>
        <v>3.7</v>
      </c>
      <c r="E49" s="24">
        <f>E19-E18</f>
        <v>4</v>
      </c>
      <c r="F49" s="24">
        <f>F19-F18</f>
        <v>4.6999999999999993</v>
      </c>
      <c r="G49" s="24">
        <f>G19-G18</f>
        <v>6</v>
      </c>
    </row>
    <row r="50" spans="1:7" x14ac:dyDescent="0.25">
      <c r="A50" t="s">
        <v>17</v>
      </c>
      <c r="D50" s="24">
        <f>D21-D20</f>
        <v>5.1999999999999993</v>
      </c>
      <c r="E50" s="24">
        <f>E21-E20</f>
        <v>5.6999999999999993</v>
      </c>
      <c r="F50" s="24">
        <f>F21-F20</f>
        <v>6.8000000000000007</v>
      </c>
      <c r="G50" s="24">
        <f>G21-G20</f>
        <v>8</v>
      </c>
    </row>
    <row r="51" spans="1:7" x14ac:dyDescent="0.25">
      <c r="A51" t="s">
        <v>15</v>
      </c>
      <c r="D51" s="24">
        <f>D23-D22</f>
        <v>6</v>
      </c>
      <c r="E51" s="24">
        <f>E23-E22</f>
        <v>6.8000000000000007</v>
      </c>
      <c r="F51" s="24">
        <f>F23-F22</f>
        <v>8</v>
      </c>
      <c r="G51" s="24">
        <f>G23-G22</f>
        <v>9.5</v>
      </c>
    </row>
    <row r="52" spans="1:7" x14ac:dyDescent="0.25">
      <c r="A52" t="s">
        <v>16</v>
      </c>
      <c r="D52" s="24">
        <f>D25-D24</f>
        <v>8.4</v>
      </c>
      <c r="E52" s="24">
        <f>E25-E24</f>
        <v>9.1999999999999993</v>
      </c>
      <c r="F52" s="24">
        <f>F25-F24</f>
        <v>9.5</v>
      </c>
      <c r="G52" s="24">
        <f>G25-G24</f>
        <v>11</v>
      </c>
    </row>
    <row r="53" spans="1:7" x14ac:dyDescent="0.25">
      <c r="A53" t="s">
        <v>6</v>
      </c>
      <c r="D53" s="24">
        <f>D27-D26</f>
        <v>11.4</v>
      </c>
      <c r="E53" s="24">
        <f>E27-E26</f>
        <v>12.5</v>
      </c>
      <c r="F53" s="24">
        <f>F27-F26</f>
        <v>15</v>
      </c>
      <c r="G53" s="24">
        <f>G27-G26</f>
        <v>16.5</v>
      </c>
    </row>
    <row r="54" spans="1:7" x14ac:dyDescent="0.25">
      <c r="A54" t="s">
        <v>13</v>
      </c>
      <c r="D54" s="24">
        <f>D29-D28</f>
        <v>15.5</v>
      </c>
      <c r="E54" s="24">
        <f>E29-E28</f>
        <v>17</v>
      </c>
      <c r="F54" s="24">
        <f>F29-F28</f>
        <v>20</v>
      </c>
      <c r="G54" s="24">
        <f>G29-G28</f>
        <v>22.5</v>
      </c>
    </row>
    <row r="55" spans="1:7" x14ac:dyDescent="0.25">
      <c r="A55" t="s">
        <v>9</v>
      </c>
      <c r="D55" s="24">
        <f>D31-D30</f>
        <v>20</v>
      </c>
      <c r="E55" s="24">
        <f>E31-E30</f>
        <v>22</v>
      </c>
      <c r="F55" s="24">
        <f>F31-F30</f>
        <v>26</v>
      </c>
      <c r="G55" s="24">
        <f>G31-G30</f>
        <v>28</v>
      </c>
    </row>
  </sheetData>
  <mergeCells count="12">
    <mergeCell ref="A24:A25"/>
    <mergeCell ref="A26:A27"/>
    <mergeCell ref="A28:A29"/>
    <mergeCell ref="A30:A31"/>
    <mergeCell ref="A8:G8"/>
    <mergeCell ref="A10:G10"/>
    <mergeCell ref="E12:G12"/>
    <mergeCell ref="A14:A15"/>
    <mergeCell ref="A16:A17"/>
    <mergeCell ref="A18:A19"/>
    <mergeCell ref="A20:A21"/>
    <mergeCell ref="A22:A23"/>
  </mergeCells>
  <hyperlinks>
    <hyperlink ref="G38" r:id="rId1"/>
  </hyperlinks>
  <printOptions horizontalCentered="1"/>
  <pageMargins left="0.19986110900000001" right="0.19986110900000001" top="0.75" bottom="0.75" header="0.30000001192092901" footer="0.30000001192092901"/>
  <pageSetup paperSize="9" fitToWidth="0" fitToHeight="0" orientation="portrait" r:id="rId2"/>
  <headerFooter>
    <oddHeader>&amp;A</oddHeader>
    <oddFooter>&amp;L&amp;F&amp;R&amp;D,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NECA Sheet</vt:lpstr>
      <vt:lpstr>Labor Chart</vt:lpstr>
      <vt:lpstr>'Labor Chart'!Print_Area</vt:lpstr>
      <vt:lpstr>'NECA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PatriotBlue</dc:creator>
  <cp:lastModifiedBy>WestMain1</cp:lastModifiedBy>
  <cp:revision>5</cp:revision>
  <cp:lastPrinted>2017-01-06T18:13:35Z</cp:lastPrinted>
  <dcterms:created xsi:type="dcterms:W3CDTF">2012-06-03T16:23:48Z</dcterms:created>
  <dcterms:modified xsi:type="dcterms:W3CDTF">2017-01-06T18:52:28Z</dcterms:modified>
</cp:coreProperties>
</file>